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sb1files\LPDC\group\Manuscript Submissions\Lorenz\Nature Chemistry\First revision submission part III\Source Data\Extended Data Fig. 8\"/>
    </mc:Choice>
  </mc:AlternateContent>
  <xr:revisionPtr revIDLastSave="0" documentId="13_ncr:1_{368D4279-2E4C-4544-9288-F6B70675A720}" xr6:coauthVersionLast="36" xr6:coauthVersionMax="36" xr10:uidLastSave="{00000000-0000-0000-0000-000000000000}"/>
  <bookViews>
    <workbookView xWindow="0" yWindow="500" windowWidth="28800" windowHeight="16440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0" i="4" l="1"/>
  <c r="M39" i="4"/>
  <c r="J46" i="4" l="1"/>
  <c r="K47" i="4"/>
  <c r="I46" i="4"/>
  <c r="J45" i="4"/>
  <c r="I45" i="4"/>
  <c r="J44" i="4"/>
  <c r="I44" i="4"/>
  <c r="J43" i="4"/>
  <c r="I43" i="4"/>
  <c r="J42" i="4"/>
  <c r="I42" i="4"/>
  <c r="J41" i="4"/>
  <c r="I41" i="4"/>
  <c r="J40" i="4"/>
  <c r="I40" i="4"/>
  <c r="J39" i="4"/>
  <c r="I39" i="4"/>
  <c r="K48" i="4"/>
  <c r="H48" i="4"/>
  <c r="H47" i="4"/>
  <c r="H46" i="4"/>
  <c r="H45" i="4"/>
  <c r="H44" i="4"/>
  <c r="H43" i="4"/>
  <c r="H42" i="4"/>
  <c r="H41" i="4"/>
  <c r="H40" i="4"/>
  <c r="H39" i="4"/>
  <c r="H38" i="4"/>
  <c r="J33" i="4"/>
  <c r="I33" i="4"/>
  <c r="J32" i="4"/>
  <c r="I32" i="4"/>
  <c r="J31" i="4"/>
  <c r="I31" i="4"/>
  <c r="J30" i="4"/>
  <c r="I30" i="4"/>
  <c r="J29" i="4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K36" i="4"/>
  <c r="H36" i="4"/>
  <c r="K35" i="4"/>
  <c r="H35" i="4"/>
  <c r="K34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K30" i="4" l="1"/>
  <c r="L47" i="4"/>
  <c r="K43" i="4"/>
  <c r="K25" i="4"/>
  <c r="K26" i="4"/>
  <c r="L34" i="4"/>
  <c r="K46" i="4"/>
  <c r="K24" i="4"/>
  <c r="K40" i="4"/>
  <c r="K31" i="4"/>
  <c r="K42" i="4"/>
  <c r="K23" i="4"/>
  <c r="K39" i="4"/>
  <c r="K45" i="4"/>
  <c r="K32" i="4"/>
  <c r="K44" i="4"/>
  <c r="K41" i="4"/>
  <c r="K33" i="4"/>
  <c r="K29" i="4"/>
  <c r="K28" i="4"/>
  <c r="K27" i="4"/>
  <c r="K22" i="4"/>
  <c r="K19" i="4"/>
  <c r="H19" i="4"/>
  <c r="K18" i="4"/>
  <c r="H18" i="4"/>
  <c r="K17" i="4"/>
  <c r="H17" i="4"/>
  <c r="J16" i="4"/>
  <c r="K16" i="4" s="1"/>
  <c r="H16" i="4"/>
  <c r="J15" i="4"/>
  <c r="K15" i="4" s="1"/>
  <c r="H15" i="4"/>
  <c r="J14" i="4"/>
  <c r="K14" i="4" s="1"/>
  <c r="H14" i="4"/>
  <c r="J13" i="4"/>
  <c r="K13" i="4" s="1"/>
  <c r="H13" i="4"/>
  <c r="J12" i="4"/>
  <c r="K12" i="4" s="1"/>
  <c r="H12" i="4"/>
  <c r="J11" i="4"/>
  <c r="K11" i="4" s="1"/>
  <c r="H11" i="4"/>
  <c r="J10" i="4"/>
  <c r="K10" i="4" s="1"/>
  <c r="H10" i="4"/>
  <c r="K9" i="4"/>
  <c r="H9" i="4"/>
  <c r="K8" i="4"/>
  <c r="H8" i="4"/>
  <c r="K7" i="4"/>
  <c r="H7" i="4"/>
  <c r="K6" i="4"/>
  <c r="H6" i="4"/>
  <c r="K5" i="4"/>
  <c r="H5" i="4"/>
  <c r="H4" i="4"/>
  <c r="O26" i="4" l="1"/>
  <c r="O25" i="4"/>
  <c r="O9" i="4"/>
  <c r="O8" i="4"/>
  <c r="O24" i="4"/>
  <c r="O6" i="4"/>
  <c r="O40" i="4"/>
  <c r="O27" i="4"/>
  <c r="O7" i="4"/>
  <c r="O43" i="4"/>
  <c r="O42" i="4"/>
  <c r="O41" i="4"/>
  <c r="L43" i="4"/>
  <c r="L25" i="4"/>
  <c r="L45" i="4"/>
  <c r="L39" i="4"/>
  <c r="L5" i="4"/>
  <c r="L22" i="4"/>
  <c r="L31" i="4"/>
  <c r="L17" i="4"/>
  <c r="L41" i="4"/>
  <c r="L28" i="4"/>
  <c r="L11" i="4"/>
  <c r="L14" i="4"/>
</calcChain>
</file>

<file path=xl/sharedStrings.xml><?xml version="1.0" encoding="utf-8"?>
<sst xmlns="http://schemas.openxmlformats.org/spreadsheetml/2006/main" count="232" uniqueCount="56">
  <si>
    <t>Sample name</t>
  </si>
  <si>
    <r>
      <t>M</t>
    </r>
    <r>
      <rPr>
        <b/>
        <vertAlign val="subscript"/>
        <sz val="11"/>
        <color theme="1"/>
        <rFont val="Calibri"/>
        <family val="2"/>
      </rPr>
      <t xml:space="preserve">n </t>
    </r>
    <r>
      <rPr>
        <b/>
        <sz val="11"/>
        <color theme="1"/>
        <rFont val="Calibri"/>
        <family val="2"/>
      </rPr>
      <t>(Da)</t>
    </r>
  </si>
  <si>
    <r>
      <t>M</t>
    </r>
    <r>
      <rPr>
        <b/>
        <vertAlign val="subscript"/>
        <sz val="11"/>
        <color theme="1"/>
        <rFont val="Calibri"/>
        <family val="2"/>
      </rPr>
      <t>w</t>
    </r>
    <r>
      <rPr>
        <b/>
        <sz val="11"/>
        <color theme="1"/>
        <rFont val="Calibri"/>
        <family val="2"/>
      </rPr>
      <t xml:space="preserve"> (Da)</t>
    </r>
  </si>
  <si>
    <r>
      <t>M</t>
    </r>
    <r>
      <rPr>
        <b/>
        <vertAlign val="subscript"/>
        <sz val="11"/>
        <color theme="1"/>
        <rFont val="Calibri"/>
        <family val="2"/>
      </rPr>
      <t xml:space="preserve">z </t>
    </r>
    <r>
      <rPr>
        <b/>
        <sz val="11"/>
        <color theme="1"/>
        <rFont val="Calibri"/>
        <family val="2"/>
      </rPr>
      <t>(Da)</t>
    </r>
  </si>
  <si>
    <t>Ð</t>
  </si>
  <si>
    <r>
      <t>(</t>
    </r>
    <r>
      <rPr>
        <b/>
        <sz val="9"/>
        <color theme="1"/>
        <rFont val="Calibri"/>
        <family val="2"/>
      </rPr>
      <t>estimated from the RI peak)</t>
    </r>
  </si>
  <si>
    <t>T0</t>
  </si>
  <si>
    <t>Deg. Time (days)</t>
  </si>
  <si>
    <t>% MW dec</t>
  </si>
  <si>
    <t>Initial Mass
Pol 17</t>
  </si>
  <si>
    <t>Final Mass
Pol 17</t>
  </si>
  <si>
    <t>% of initial</t>
  </si>
  <si>
    <t>/</t>
  </si>
  <si>
    <t>PHX pol 28 37°C and pH7</t>
  </si>
  <si>
    <t xml:space="preserve">PBX-MACHPOL9-BDO-4i-37°C and pH7 </t>
  </si>
  <si>
    <t>100521_VH_MACH_500ppm_ after 2 process (film) - PHX</t>
  </si>
  <si>
    <t>ER1T1</t>
  </si>
  <si>
    <t>ER2T1</t>
  </si>
  <si>
    <t>ER1T2</t>
  </si>
  <si>
    <t>ER2T2</t>
  </si>
  <si>
    <t>ER1T3</t>
  </si>
  <si>
    <t>FR2T3</t>
  </si>
  <si>
    <t>FR1T4</t>
  </si>
  <si>
    <t>FR2T4</t>
  </si>
  <si>
    <t>FR1T5</t>
  </si>
  <si>
    <t>FR2T5</t>
  </si>
  <si>
    <t>FR1T1</t>
  </si>
  <si>
    <t>FR2T1</t>
  </si>
  <si>
    <t>FR1T2</t>
  </si>
  <si>
    <t>FR2T2</t>
  </si>
  <si>
    <t>FR1T3</t>
  </si>
  <si>
    <t>AR1T1</t>
  </si>
  <si>
    <t>AR2T1</t>
  </si>
  <si>
    <t>AR3T1</t>
  </si>
  <si>
    <t>AR1T2</t>
  </si>
  <si>
    <t>AR2T2</t>
  </si>
  <si>
    <t>AR3T2</t>
  </si>
  <si>
    <t>AR1T3</t>
  </si>
  <si>
    <t>AR2T3</t>
  </si>
  <si>
    <t>AR3T3</t>
  </si>
  <si>
    <t>AR1T4</t>
  </si>
  <si>
    <t>AR2T4</t>
  </si>
  <si>
    <t>AR3T4</t>
  </si>
  <si>
    <t>AR1T5</t>
  </si>
  <si>
    <t>AR2T5</t>
  </si>
  <si>
    <t>AR3T5</t>
  </si>
  <si>
    <t>ER3T1</t>
  </si>
  <si>
    <t>ER3T2</t>
  </si>
  <si>
    <t>ER2T3</t>
  </si>
  <si>
    <t>ER3T3</t>
  </si>
  <si>
    <t>ER1T4</t>
  </si>
  <si>
    <t>ER2T4</t>
  </si>
  <si>
    <t>ER3T4</t>
  </si>
  <si>
    <t>ER1T5</t>
  </si>
  <si>
    <t>ER2T5</t>
  </si>
  <si>
    <t>ER3T5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</si>
</sst>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Arial"/>
      <family val="2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sz val="9"/>
      <color theme="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 "/>
    </font>
    <font>
      <sz val="11"/>
      <color theme="1"/>
      <name val="Calibri 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tx>
            <c:v>PHX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Sheet1!$O$5:$O$9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0.15882169576180313</c:v>
                  </c:pt>
                  <c:pt idx="2">
                    <c:v>5.0316025391358998</c:v>
                  </c:pt>
                  <c:pt idx="3">
                    <c:v>3.5025781665461921</c:v>
                  </c:pt>
                  <c:pt idx="4">
                    <c:v>0.87516913613497227</c:v>
                  </c:pt>
                </c:numCache>
              </c:numRef>
            </c:plus>
            <c:minus>
              <c:numRef>
                <c:f>Sheet1!$O$5:$O$9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0.15882169576180313</c:v>
                  </c:pt>
                  <c:pt idx="2">
                    <c:v>5.0316025391358998</c:v>
                  </c:pt>
                  <c:pt idx="3">
                    <c:v>3.5025781665461921</c:v>
                  </c:pt>
                  <c:pt idx="4">
                    <c:v>0.87516913613497227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Sheet1!$M$5:$M$9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Sheet1!$N$5:$N$9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92.91</c:v>
                </c:pt>
                <c:pt idx="3">
                  <c:v>29.82</c:v>
                </c:pt>
                <c:pt idx="4">
                  <c:v>6.55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18-4DE7-B3EF-A1BDFF6E4E12}"/>
            </c:ext>
          </c:extLst>
        </c:ser>
        <c:ser>
          <c:idx val="0"/>
          <c:order val="1"/>
          <c:tx>
            <c:v>1S-PHX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Sheet1!$O$39:$O$43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6.780092440030927E-2</c:v>
                  </c:pt>
                  <c:pt idx="2">
                    <c:v>9.2317219013793306E-3</c:v>
                  </c:pt>
                  <c:pt idx="3">
                    <c:v>1.6857298474946845</c:v>
                  </c:pt>
                  <c:pt idx="4">
                    <c:v>0.45441291556873509</c:v>
                  </c:pt>
                </c:numCache>
              </c:numRef>
            </c:plus>
            <c:minus>
              <c:numRef>
                <c:f>Sheet1!$O$39:$O$43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6.780092440030927E-2</c:v>
                  </c:pt>
                  <c:pt idx="2">
                    <c:v>9.2317219013793306E-3</c:v>
                  </c:pt>
                  <c:pt idx="3">
                    <c:v>1.6857298474946845</c:v>
                  </c:pt>
                  <c:pt idx="4">
                    <c:v>0.45441291556873509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Sheet1!$M$39:$M$43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Sheet1!$N$39:$N$43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99.31</c:v>
                </c:pt>
                <c:pt idx="3">
                  <c:v>96.83</c:v>
                </c:pt>
                <c:pt idx="4">
                  <c:v>59.56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18-4DE7-B3EF-A1BDFF6E4E12}"/>
            </c:ext>
          </c:extLst>
        </c:ser>
        <c:ser>
          <c:idx val="3"/>
          <c:order val="2"/>
          <c:tx>
            <c:v>PBX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Sheet1!$O$23:$O$27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0.29724682408612735</c:v>
                  </c:pt>
                  <c:pt idx="2">
                    <c:v>0.84346574864469848</c:v>
                  </c:pt>
                  <c:pt idx="3">
                    <c:v>9.9465101615017613</c:v>
                  </c:pt>
                  <c:pt idx="4">
                    <c:v>3.1166319471976238</c:v>
                  </c:pt>
                </c:numCache>
              </c:numRef>
            </c:plus>
            <c:minus>
              <c:numRef>
                <c:f>Sheet1!$O$23:$O$27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0.29724682408612735</c:v>
                  </c:pt>
                  <c:pt idx="2">
                    <c:v>0.84346574864469848</c:v>
                  </c:pt>
                  <c:pt idx="3">
                    <c:v>9.9465101615017613</c:v>
                  </c:pt>
                  <c:pt idx="4">
                    <c:v>3.1166319471976238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Sheet1!$M$23:$M$27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Sheet1!$N$23:$N$27</c:f>
              <c:numCache>
                <c:formatCode>General</c:formatCode>
                <c:ptCount val="5"/>
                <c:pt idx="0">
                  <c:v>100</c:v>
                </c:pt>
                <c:pt idx="1">
                  <c:v>100.29</c:v>
                </c:pt>
                <c:pt idx="2">
                  <c:v>96.96</c:v>
                </c:pt>
                <c:pt idx="3">
                  <c:v>22.7</c:v>
                </c:pt>
                <c:pt idx="4">
                  <c:v>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118-4DE7-B3EF-A1BDFF6E4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318728"/>
        <c:axId val="909314792"/>
      </c:scatterChart>
      <c:valAx>
        <c:axId val="909318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Incubation 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9314792"/>
        <c:crosses val="autoZero"/>
        <c:crossBetween val="midCat"/>
      </c:valAx>
      <c:valAx>
        <c:axId val="90931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Mass retention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09318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445768</xdr:colOff>
      <xdr:row>2</xdr:row>
      <xdr:rowOff>123189</xdr:rowOff>
    </xdr:from>
    <xdr:to>
      <xdr:col>24</xdr:col>
      <xdr:colOff>804699</xdr:colOff>
      <xdr:row>30</xdr:row>
      <xdr:rowOff>180647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5BE4D5-A65C-4BF1-9525-7A9A401904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49157-9DF2-F64C-9F88-0F9B915E3B26}">
  <dimension ref="A1:O63"/>
  <sheetViews>
    <sheetView tabSelected="1" zoomScale="58" zoomScaleNormal="63" workbookViewId="0">
      <selection activeCell="R38" sqref="R38"/>
    </sheetView>
  </sheetViews>
  <sheetFormatPr defaultColWidth="11.07421875" defaultRowHeight="15.5" x14ac:dyDescent="0.35"/>
  <cols>
    <col min="1" max="1" width="11.53515625" style="1" bestFit="1" customWidth="1"/>
    <col min="2" max="2" width="14.15234375" style="1" bestFit="1" customWidth="1"/>
    <col min="3" max="12" width="10.69140625" style="1"/>
  </cols>
  <sheetData>
    <row r="1" spans="1:15" x14ac:dyDescent="0.35">
      <c r="A1" s="51" t="s">
        <v>7</v>
      </c>
      <c r="B1" s="51" t="s">
        <v>0</v>
      </c>
      <c r="C1" s="51" t="s">
        <v>1</v>
      </c>
      <c r="D1" s="51" t="s">
        <v>2</v>
      </c>
      <c r="E1" s="51" t="s">
        <v>3</v>
      </c>
      <c r="F1" s="51" t="s">
        <v>4</v>
      </c>
      <c r="G1" s="52" t="s">
        <v>5</v>
      </c>
      <c r="H1" s="51" t="s">
        <v>8</v>
      </c>
      <c r="I1" s="53" t="s">
        <v>9</v>
      </c>
      <c r="J1" s="53" t="s">
        <v>10</v>
      </c>
      <c r="K1" s="54" t="s">
        <v>11</v>
      </c>
      <c r="L1" s="7"/>
    </row>
    <row r="2" spans="1:15" x14ac:dyDescent="0.35">
      <c r="A2" s="51"/>
      <c r="B2" s="51"/>
      <c r="C2" s="51"/>
      <c r="D2" s="51"/>
      <c r="E2" s="51"/>
      <c r="F2" s="51"/>
      <c r="G2" s="52"/>
      <c r="H2" s="51"/>
      <c r="I2" s="54"/>
      <c r="J2" s="54"/>
      <c r="K2" s="54"/>
      <c r="L2" s="7"/>
    </row>
    <row r="3" spans="1:15" x14ac:dyDescent="0.35">
      <c r="A3" s="33" t="s">
        <v>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5" x14ac:dyDescent="0.35">
      <c r="A4" s="2">
        <v>0</v>
      </c>
      <c r="B4" s="8" t="s">
        <v>6</v>
      </c>
      <c r="C4" s="3" t="s">
        <v>12</v>
      </c>
      <c r="D4" s="3" t="s">
        <v>12</v>
      </c>
      <c r="E4" s="3" t="s">
        <v>12</v>
      </c>
      <c r="F4" s="3" t="s">
        <v>12</v>
      </c>
      <c r="G4" s="3" t="s">
        <v>12</v>
      </c>
      <c r="H4" s="2" t="e">
        <f>D4/$E$7*100</f>
        <v>#VALUE!</v>
      </c>
      <c r="I4" s="7"/>
      <c r="J4" s="7"/>
      <c r="K4" s="9">
        <v>100</v>
      </c>
      <c r="L4" s="4">
        <v>100</v>
      </c>
    </row>
    <row r="5" spans="1:15" x14ac:dyDescent="0.35">
      <c r="A5" s="30">
        <v>5</v>
      </c>
      <c r="B5" s="3" t="s">
        <v>31</v>
      </c>
      <c r="C5" s="3" t="s">
        <v>12</v>
      </c>
      <c r="D5" s="3" t="s">
        <v>12</v>
      </c>
      <c r="E5" s="3" t="s">
        <v>12</v>
      </c>
      <c r="F5" s="3" t="s">
        <v>12</v>
      </c>
      <c r="G5" s="3" t="s">
        <v>12</v>
      </c>
      <c r="H5" s="2" t="e">
        <f t="shared" ref="H5:H19" si="0">D5/$E$7*100</f>
        <v>#VALUE!</v>
      </c>
      <c r="I5" s="7">
        <v>0.16389999999999999</v>
      </c>
      <c r="J5" s="7">
        <v>0.16389999999999999</v>
      </c>
      <c r="K5" s="9">
        <f t="shared" ref="K5:K19" si="1">J5/I5*100</f>
        <v>100</v>
      </c>
      <c r="L5" s="31">
        <f>AVERAGE(K5:K7)</f>
        <v>100.08188077662676</v>
      </c>
      <c r="M5">
        <v>0</v>
      </c>
      <c r="N5">
        <v>100</v>
      </c>
      <c r="O5">
        <v>0</v>
      </c>
    </row>
    <row r="6" spans="1:15" x14ac:dyDescent="0.35">
      <c r="A6" s="30"/>
      <c r="B6" s="3" t="s">
        <v>32</v>
      </c>
      <c r="C6" s="3" t="s">
        <v>12</v>
      </c>
      <c r="D6" s="3" t="s">
        <v>12</v>
      </c>
      <c r="E6" s="3" t="s">
        <v>12</v>
      </c>
      <c r="F6" s="3" t="s">
        <v>12</v>
      </c>
      <c r="G6" s="3" t="s">
        <v>12</v>
      </c>
      <c r="H6" s="2" t="e">
        <f t="shared" si="0"/>
        <v>#VALUE!</v>
      </c>
      <c r="I6" s="7">
        <v>0.16450000000000001</v>
      </c>
      <c r="J6" s="7">
        <v>0.16500000000000001</v>
      </c>
      <c r="K6" s="9">
        <f t="shared" si="1"/>
        <v>100.30395136778117</v>
      </c>
      <c r="L6" s="32"/>
      <c r="M6">
        <v>5</v>
      </c>
      <c r="N6">
        <v>100</v>
      </c>
      <c r="O6">
        <f>_xlfn.STDEV.P(K5:K7)</f>
        <v>0.15882169576180313</v>
      </c>
    </row>
    <row r="7" spans="1:15" x14ac:dyDescent="0.35">
      <c r="A7" s="30"/>
      <c r="B7" s="3" t="s">
        <v>33</v>
      </c>
      <c r="C7" s="3" t="s">
        <v>12</v>
      </c>
      <c r="D7" s="3" t="s">
        <v>12</v>
      </c>
      <c r="E7" s="3" t="s">
        <v>12</v>
      </c>
      <c r="F7" s="3" t="s">
        <v>12</v>
      </c>
      <c r="G7" s="3" t="s">
        <v>12</v>
      </c>
      <c r="H7" s="2" t="e">
        <f t="shared" si="0"/>
        <v>#VALUE!</v>
      </c>
      <c r="I7" s="7">
        <v>0.17150000000000001</v>
      </c>
      <c r="J7" s="7">
        <v>0.1714</v>
      </c>
      <c r="K7" s="9">
        <f t="shared" si="1"/>
        <v>99.941690962099116</v>
      </c>
      <c r="L7" s="32"/>
      <c r="M7">
        <v>9</v>
      </c>
      <c r="N7">
        <v>92.91</v>
      </c>
      <c r="O7">
        <f>_xlfn.STDEV.P(K8:K9)</f>
        <v>5.0316025391358998</v>
      </c>
    </row>
    <row r="8" spans="1:15" x14ac:dyDescent="0.35">
      <c r="A8" s="30">
        <v>9</v>
      </c>
      <c r="B8" s="5" t="s">
        <v>34</v>
      </c>
      <c r="C8" s="5" t="s">
        <v>12</v>
      </c>
      <c r="D8" s="5" t="s">
        <v>12</v>
      </c>
      <c r="E8" s="5" t="s">
        <v>12</v>
      </c>
      <c r="F8" s="5" t="s">
        <v>12</v>
      </c>
      <c r="G8" s="5" t="s">
        <v>12</v>
      </c>
      <c r="H8" s="10" t="e">
        <f>D8/$E$7*100</f>
        <v>#VALUE!</v>
      </c>
      <c r="I8" s="11">
        <v>0.1449</v>
      </c>
      <c r="J8" s="11">
        <v>9.98E-2</v>
      </c>
      <c r="K8" s="12">
        <f>J8/I8*100</f>
        <v>68.87508626639061</v>
      </c>
      <c r="L8" s="31">
        <v>92.91</v>
      </c>
      <c r="M8">
        <v>15</v>
      </c>
      <c r="N8">
        <v>29.82</v>
      </c>
      <c r="O8">
        <f>_xlfn.STDEV.P(K11:K13)</f>
        <v>3.5025781665461921</v>
      </c>
    </row>
    <row r="9" spans="1:15" x14ac:dyDescent="0.35">
      <c r="A9" s="30"/>
      <c r="B9" s="5" t="s">
        <v>35</v>
      </c>
      <c r="C9" s="5" t="s">
        <v>12</v>
      </c>
      <c r="D9" s="5" t="s">
        <v>12</v>
      </c>
      <c r="E9" s="5" t="s">
        <v>12</v>
      </c>
      <c r="F9" s="5" t="s">
        <v>12</v>
      </c>
      <c r="G9" s="5" t="s">
        <v>12</v>
      </c>
      <c r="H9" s="10" t="e">
        <f t="shared" ref="H9:H10" si="2">D9/$E$7*100</f>
        <v>#VALUE!</v>
      </c>
      <c r="I9" s="11">
        <v>0.1515</v>
      </c>
      <c r="J9" s="11">
        <v>8.9099999999999999E-2</v>
      </c>
      <c r="K9" s="12">
        <f t="shared" ref="K9:K10" si="3">J9/I9*100</f>
        <v>58.811881188118811</v>
      </c>
      <c r="L9" s="32"/>
      <c r="M9">
        <v>20</v>
      </c>
      <c r="N9">
        <v>6.55</v>
      </c>
      <c r="O9">
        <f>_xlfn.STDEV.P(K14:K16)</f>
        <v>0.87516913613497227</v>
      </c>
    </row>
    <row r="10" spans="1:15" x14ac:dyDescent="0.35">
      <c r="A10" s="30"/>
      <c r="B10" s="3" t="s">
        <v>36</v>
      </c>
      <c r="C10" s="3" t="s">
        <v>12</v>
      </c>
      <c r="D10" s="3" t="s">
        <v>12</v>
      </c>
      <c r="E10" s="3" t="s">
        <v>12</v>
      </c>
      <c r="F10" s="3" t="s">
        <v>12</v>
      </c>
      <c r="G10" s="3" t="s">
        <v>12</v>
      </c>
      <c r="H10" s="2" t="e">
        <f t="shared" si="2"/>
        <v>#VALUE!</v>
      </c>
      <c r="I10" s="7">
        <v>0.1749</v>
      </c>
      <c r="J10" s="7">
        <f>10.4934-10.3309</f>
        <v>0.16249999999999964</v>
      </c>
      <c r="K10" s="9">
        <f t="shared" si="3"/>
        <v>92.910234419668186</v>
      </c>
      <c r="L10" s="32"/>
    </row>
    <row r="11" spans="1:15" x14ac:dyDescent="0.35">
      <c r="A11" s="30">
        <v>15</v>
      </c>
      <c r="B11" s="3" t="s">
        <v>37</v>
      </c>
      <c r="C11" s="3" t="s">
        <v>12</v>
      </c>
      <c r="D11" s="3" t="s">
        <v>12</v>
      </c>
      <c r="E11" s="3" t="s">
        <v>12</v>
      </c>
      <c r="F11" s="3" t="s">
        <v>12</v>
      </c>
      <c r="G11" s="3" t="s">
        <v>12</v>
      </c>
      <c r="H11" s="2" t="e">
        <f t="shared" si="0"/>
        <v>#VALUE!</v>
      </c>
      <c r="I11" s="7">
        <v>0.15129999999999999</v>
      </c>
      <c r="J11" s="7">
        <f>10.3123-10.2708</f>
        <v>4.1500000000000981E-2</v>
      </c>
      <c r="K11" s="9">
        <f t="shared" si="1"/>
        <v>27.428949107733629</v>
      </c>
      <c r="L11" s="31">
        <f t="shared" ref="L11" si="4">AVERAGE(K11:K13)</f>
        <v>29.815137710824956</v>
      </c>
    </row>
    <row r="12" spans="1:15" x14ac:dyDescent="0.35">
      <c r="A12" s="30"/>
      <c r="B12" s="3" t="s">
        <v>38</v>
      </c>
      <c r="C12" s="3" t="s">
        <v>12</v>
      </c>
      <c r="D12" s="3" t="s">
        <v>12</v>
      </c>
      <c r="E12" s="3" t="s">
        <v>12</v>
      </c>
      <c r="F12" s="3" t="s">
        <v>12</v>
      </c>
      <c r="G12" s="3" t="s">
        <v>12</v>
      </c>
      <c r="H12" s="2" t="e">
        <f t="shared" si="0"/>
        <v>#VALUE!</v>
      </c>
      <c r="I12" s="7">
        <v>0.15340000000000001</v>
      </c>
      <c r="J12" s="7">
        <f>10.1813-10.1395</f>
        <v>4.1800000000000281E-2</v>
      </c>
      <c r="K12" s="9">
        <f t="shared" si="1"/>
        <v>27.249022164276582</v>
      </c>
      <c r="L12" s="32"/>
    </row>
    <row r="13" spans="1:15" x14ac:dyDescent="0.35">
      <c r="A13" s="30"/>
      <c r="B13" s="3" t="s">
        <v>39</v>
      </c>
      <c r="C13" s="3" t="s">
        <v>12</v>
      </c>
      <c r="D13" s="3" t="s">
        <v>12</v>
      </c>
      <c r="E13" s="3" t="s">
        <v>12</v>
      </c>
      <c r="F13" s="3" t="s">
        <v>12</v>
      </c>
      <c r="G13" s="3" t="s">
        <v>12</v>
      </c>
      <c r="H13" s="2" t="e">
        <f t="shared" si="0"/>
        <v>#VALUE!</v>
      </c>
      <c r="I13" s="7">
        <v>0.17199999999999999</v>
      </c>
      <c r="J13" s="7">
        <f>10.3432-10.2834</f>
        <v>5.9799999999999187E-2</v>
      </c>
      <c r="K13" s="9">
        <f t="shared" si="1"/>
        <v>34.76744186046465</v>
      </c>
      <c r="L13" s="32"/>
    </row>
    <row r="14" spans="1:15" x14ac:dyDescent="0.35">
      <c r="A14" s="30">
        <v>20</v>
      </c>
      <c r="B14" s="3" t="s">
        <v>40</v>
      </c>
      <c r="C14" s="3" t="s">
        <v>12</v>
      </c>
      <c r="D14" s="3" t="s">
        <v>12</v>
      </c>
      <c r="E14" s="3" t="s">
        <v>12</v>
      </c>
      <c r="F14" s="3" t="s">
        <v>12</v>
      </c>
      <c r="G14" s="3" t="s">
        <v>12</v>
      </c>
      <c r="H14" s="2" t="e">
        <f t="shared" si="0"/>
        <v>#VALUE!</v>
      </c>
      <c r="I14" s="7">
        <v>0.16120000000000001</v>
      </c>
      <c r="J14" s="7">
        <f>10.2598-10.2512</f>
        <v>8.5999999999994969E-3</v>
      </c>
      <c r="K14" s="9">
        <f t="shared" si="1"/>
        <v>5.3349875930517969</v>
      </c>
      <c r="L14" s="31">
        <f t="shared" ref="L14" si="5">AVERAGE(K14:K16)</f>
        <v>6.5476368083479715</v>
      </c>
    </row>
    <row r="15" spans="1:15" x14ac:dyDescent="0.35">
      <c r="A15" s="30"/>
      <c r="B15" s="3" t="s">
        <v>41</v>
      </c>
      <c r="C15" s="3" t="s">
        <v>12</v>
      </c>
      <c r="D15" s="3" t="s">
        <v>12</v>
      </c>
      <c r="E15" s="3" t="s">
        <v>12</v>
      </c>
      <c r="F15" s="3" t="s">
        <v>12</v>
      </c>
      <c r="G15" s="3" t="s">
        <v>12</v>
      </c>
      <c r="H15" s="2" t="e">
        <f t="shared" si="0"/>
        <v>#VALUE!</v>
      </c>
      <c r="I15" s="7">
        <v>0.1615</v>
      </c>
      <c r="J15" s="7">
        <f>10.3239-10.312</f>
        <v>1.1900000000000688E-2</v>
      </c>
      <c r="K15" s="9">
        <f t="shared" si="1"/>
        <v>7.3684210526320042</v>
      </c>
      <c r="L15" s="32"/>
    </row>
    <row r="16" spans="1:15" x14ac:dyDescent="0.35">
      <c r="A16" s="30"/>
      <c r="B16" s="3" t="s">
        <v>42</v>
      </c>
      <c r="C16" s="3" t="s">
        <v>12</v>
      </c>
      <c r="D16" s="3" t="s">
        <v>12</v>
      </c>
      <c r="E16" s="3" t="s">
        <v>12</v>
      </c>
      <c r="F16" s="3" t="s">
        <v>12</v>
      </c>
      <c r="G16" s="3" t="s">
        <v>12</v>
      </c>
      <c r="H16" s="2" t="e">
        <f t="shared" si="0"/>
        <v>#VALUE!</v>
      </c>
      <c r="I16" s="7">
        <v>0.1686</v>
      </c>
      <c r="J16" s="7">
        <f>10.175-10.1633</f>
        <v>1.1700000000001154E-2</v>
      </c>
      <c r="K16" s="9">
        <f t="shared" si="1"/>
        <v>6.939501779360115</v>
      </c>
      <c r="L16" s="32"/>
    </row>
    <row r="17" spans="1:15" x14ac:dyDescent="0.35">
      <c r="A17" s="27">
        <v>136</v>
      </c>
      <c r="B17" s="5" t="s">
        <v>43</v>
      </c>
      <c r="C17" s="10"/>
      <c r="D17" s="5">
        <v>0</v>
      </c>
      <c r="E17" s="10"/>
      <c r="F17" s="10"/>
      <c r="G17" s="10"/>
      <c r="H17" s="10" t="e">
        <f t="shared" si="0"/>
        <v>#VALUE!</v>
      </c>
      <c r="I17" s="11">
        <v>0.14829999999999999</v>
      </c>
      <c r="J17" s="11">
        <v>2.3E-3</v>
      </c>
      <c r="K17" s="12">
        <f t="shared" si="1"/>
        <v>1.5509103169251519</v>
      </c>
      <c r="L17" s="28">
        <f t="shared" ref="L17" si="6">AVERAGE(K17:K19)</f>
        <v>1.5509103169251519</v>
      </c>
    </row>
    <row r="18" spans="1:15" x14ac:dyDescent="0.35">
      <c r="A18" s="27"/>
      <c r="B18" s="5" t="s">
        <v>44</v>
      </c>
      <c r="C18" s="10"/>
      <c r="D18" s="5">
        <v>1</v>
      </c>
      <c r="E18" s="10"/>
      <c r="F18" s="10"/>
      <c r="G18" s="10"/>
      <c r="H18" s="10" t="e">
        <f t="shared" si="0"/>
        <v>#VALUE!</v>
      </c>
      <c r="I18" s="11">
        <v>0.14829999999999999</v>
      </c>
      <c r="J18" s="11">
        <v>2.3E-3</v>
      </c>
      <c r="K18" s="12">
        <f t="shared" si="1"/>
        <v>1.5509103169251519</v>
      </c>
      <c r="L18" s="29"/>
    </row>
    <row r="19" spans="1:15" x14ac:dyDescent="0.35">
      <c r="A19" s="27"/>
      <c r="B19" s="5" t="s">
        <v>45</v>
      </c>
      <c r="C19" s="10"/>
      <c r="D19" s="5">
        <v>2</v>
      </c>
      <c r="E19" s="10"/>
      <c r="F19" s="10"/>
      <c r="G19" s="10"/>
      <c r="H19" s="10" t="e">
        <f t="shared" si="0"/>
        <v>#VALUE!</v>
      </c>
      <c r="I19" s="11">
        <v>0.14829999999999999</v>
      </c>
      <c r="J19" s="11">
        <v>2.3E-3</v>
      </c>
      <c r="K19" s="12">
        <f t="shared" si="1"/>
        <v>1.5509103169251519</v>
      </c>
      <c r="L19" s="29"/>
    </row>
    <row r="20" spans="1:15" x14ac:dyDescent="0.35">
      <c r="A20" s="38" t="s">
        <v>14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40"/>
    </row>
    <row r="21" spans="1:15" x14ac:dyDescent="0.35">
      <c r="A21" s="2">
        <v>0</v>
      </c>
      <c r="B21" s="8" t="s">
        <v>6</v>
      </c>
      <c r="C21" s="3" t="s">
        <v>12</v>
      </c>
      <c r="D21" s="3" t="s">
        <v>12</v>
      </c>
      <c r="E21" s="3" t="s">
        <v>12</v>
      </c>
      <c r="F21" s="3" t="s">
        <v>12</v>
      </c>
      <c r="G21" s="3" t="s">
        <v>12</v>
      </c>
      <c r="H21" s="2" t="e">
        <f>D21/$E$7*100</f>
        <v>#VALUE!</v>
      </c>
      <c r="I21" s="7"/>
      <c r="J21" s="7"/>
      <c r="K21" s="9">
        <v>100</v>
      </c>
      <c r="L21" s="4">
        <v>100</v>
      </c>
    </row>
    <row r="22" spans="1:15" x14ac:dyDescent="0.35">
      <c r="A22" s="36">
        <v>6</v>
      </c>
      <c r="B22" s="3" t="s">
        <v>16</v>
      </c>
      <c r="C22" s="3" t="s">
        <v>12</v>
      </c>
      <c r="D22" s="3" t="s">
        <v>12</v>
      </c>
      <c r="E22" s="3" t="s">
        <v>12</v>
      </c>
      <c r="F22" s="3" t="s">
        <v>12</v>
      </c>
      <c r="G22" s="3" t="s">
        <v>12</v>
      </c>
      <c r="H22" s="2" t="e">
        <f t="shared" ref="H22:H24" si="7">D22/$E$7*100</f>
        <v>#VALUE!</v>
      </c>
      <c r="I22" s="7">
        <f>11.6258-11.4564</f>
        <v>0.16939999999999955</v>
      </c>
      <c r="J22" s="7">
        <f>11.6256-11.4564</f>
        <v>0.16920000000000002</v>
      </c>
      <c r="K22" s="9">
        <f t="shared" ref="K22:K24" si="8">J22/I22*100</f>
        <v>99.881936245572888</v>
      </c>
      <c r="L22" s="34">
        <f>AVERAGE(K22:K24)</f>
        <v>100.28613778629317</v>
      </c>
    </row>
    <row r="23" spans="1:15" x14ac:dyDescent="0.35">
      <c r="A23" s="42"/>
      <c r="B23" s="3" t="s">
        <v>17</v>
      </c>
      <c r="C23" s="3" t="s">
        <v>12</v>
      </c>
      <c r="D23" s="3" t="s">
        <v>12</v>
      </c>
      <c r="E23" s="3" t="s">
        <v>12</v>
      </c>
      <c r="F23" s="3" t="s">
        <v>12</v>
      </c>
      <c r="G23" s="3" t="s">
        <v>12</v>
      </c>
      <c r="H23" s="2" t="e">
        <f t="shared" si="7"/>
        <v>#VALUE!</v>
      </c>
      <c r="I23" s="7">
        <f>11.6315-11.4512</f>
        <v>0.18030000000000079</v>
      </c>
      <c r="J23" s="7">
        <f>11.6322-11.4512</f>
        <v>0.18099999999999916</v>
      </c>
      <c r="K23" s="9">
        <f t="shared" si="8"/>
        <v>100.38824181918933</v>
      </c>
      <c r="L23" s="41"/>
      <c r="M23">
        <v>0</v>
      </c>
      <c r="N23">
        <v>100</v>
      </c>
      <c r="O23">
        <v>0</v>
      </c>
    </row>
    <row r="24" spans="1:15" x14ac:dyDescent="0.35">
      <c r="A24" s="37"/>
      <c r="B24" s="3" t="s">
        <v>46</v>
      </c>
      <c r="C24" s="3" t="s">
        <v>12</v>
      </c>
      <c r="D24" s="3" t="s">
        <v>12</v>
      </c>
      <c r="E24" s="3" t="s">
        <v>12</v>
      </c>
      <c r="F24" s="3" t="s">
        <v>12</v>
      </c>
      <c r="G24" s="3" t="s">
        <v>12</v>
      </c>
      <c r="H24" s="2" t="e">
        <f t="shared" si="7"/>
        <v>#VALUE!</v>
      </c>
      <c r="I24" s="7">
        <f>11.6446-11.4746</f>
        <v>0.16999999999999993</v>
      </c>
      <c r="J24" s="7">
        <f>11.6456-11.4746</f>
        <v>0.17099999999999937</v>
      </c>
      <c r="K24" s="9">
        <f t="shared" si="8"/>
        <v>100.58823529411731</v>
      </c>
      <c r="L24" s="35"/>
      <c r="M24">
        <v>6</v>
      </c>
      <c r="N24">
        <v>100.29</v>
      </c>
      <c r="O24">
        <f>_xlfn.STDEV.P(K22:K24)</f>
        <v>0.29724682408612735</v>
      </c>
    </row>
    <row r="25" spans="1:15" x14ac:dyDescent="0.35">
      <c r="A25" s="36">
        <v>10</v>
      </c>
      <c r="B25" s="6" t="s">
        <v>18</v>
      </c>
      <c r="C25" s="6" t="s">
        <v>12</v>
      </c>
      <c r="D25" s="6" t="s">
        <v>12</v>
      </c>
      <c r="E25" s="6" t="s">
        <v>12</v>
      </c>
      <c r="F25" s="6" t="s">
        <v>12</v>
      </c>
      <c r="G25" s="6" t="s">
        <v>12</v>
      </c>
      <c r="H25" s="13" t="e">
        <f>D25/$E$7*100</f>
        <v>#VALUE!</v>
      </c>
      <c r="I25" s="14">
        <f>11.6205-11.447</f>
        <v>0.17350000000000065</v>
      </c>
      <c r="J25" s="14">
        <f>11.6143-11.447</f>
        <v>0.16730000000000089</v>
      </c>
      <c r="K25" s="15">
        <f>J25/I25*100</f>
        <v>96.426512968299861</v>
      </c>
      <c r="L25" s="34">
        <f>AVERAGE(K25:K27)</f>
        <v>96.956639210227124</v>
      </c>
      <c r="M25">
        <v>10</v>
      </c>
      <c r="N25">
        <v>96.96</v>
      </c>
      <c r="O25">
        <f>_xlfn.STDEV.P(K25:K27)</f>
        <v>0.84346574864469848</v>
      </c>
    </row>
    <row r="26" spans="1:15" x14ac:dyDescent="0.35">
      <c r="A26" s="42"/>
      <c r="B26" s="6" t="s">
        <v>19</v>
      </c>
      <c r="C26" s="6" t="s">
        <v>12</v>
      </c>
      <c r="D26" s="6" t="s">
        <v>12</v>
      </c>
      <c r="E26" s="6" t="s">
        <v>12</v>
      </c>
      <c r="F26" s="6" t="s">
        <v>12</v>
      </c>
      <c r="G26" s="6" t="s">
        <v>12</v>
      </c>
      <c r="H26" s="13" t="e">
        <f t="shared" ref="H26:H36" si="9">D26/$E$7*100</f>
        <v>#VALUE!</v>
      </c>
      <c r="I26" s="14">
        <f>11.6705-11.4977</f>
        <v>0.17280000000000051</v>
      </c>
      <c r="J26" s="14">
        <f>11.6641-11.4977</f>
        <v>0.16639999999999944</v>
      </c>
      <c r="K26" s="15">
        <f>J26/I26*100</f>
        <v>96.296296296295694</v>
      </c>
      <c r="L26" s="41"/>
      <c r="M26">
        <v>15</v>
      </c>
      <c r="N26">
        <v>22.7</v>
      </c>
      <c r="O26">
        <f>_xlfn.STDEV.P(K28:K30)</f>
        <v>9.9465101615017613</v>
      </c>
    </row>
    <row r="27" spans="1:15" x14ac:dyDescent="0.35">
      <c r="A27" s="37"/>
      <c r="B27" s="3" t="s">
        <v>47</v>
      </c>
      <c r="C27" s="3" t="s">
        <v>12</v>
      </c>
      <c r="D27" s="3" t="s">
        <v>12</v>
      </c>
      <c r="E27" s="3" t="s">
        <v>12</v>
      </c>
      <c r="F27" s="3" t="s">
        <v>12</v>
      </c>
      <c r="G27" s="3" t="s">
        <v>12</v>
      </c>
      <c r="H27" s="2" t="e">
        <f t="shared" si="9"/>
        <v>#VALUE!</v>
      </c>
      <c r="I27" s="7">
        <f>11.6795-11.5014</f>
        <v>0.17810000000000059</v>
      </c>
      <c r="J27" s="7">
        <f>11.6762-11.5014</f>
        <v>0.1747999999999994</v>
      </c>
      <c r="K27" s="9">
        <f t="shared" ref="K27:K36" si="10">J27/I27*100</f>
        <v>98.147108366085817</v>
      </c>
      <c r="L27" s="35"/>
      <c r="M27">
        <v>20</v>
      </c>
      <c r="N27">
        <v>6.5</v>
      </c>
      <c r="O27">
        <f>_xlfn.STDEV.P(K31:K33)</f>
        <v>3.1166319471976238</v>
      </c>
    </row>
    <row r="28" spans="1:15" x14ac:dyDescent="0.35">
      <c r="A28" s="36">
        <v>15</v>
      </c>
      <c r="B28" s="3" t="s">
        <v>20</v>
      </c>
      <c r="C28" s="3" t="s">
        <v>12</v>
      </c>
      <c r="D28" s="3" t="s">
        <v>12</v>
      </c>
      <c r="E28" s="3" t="s">
        <v>12</v>
      </c>
      <c r="F28" s="3" t="s">
        <v>12</v>
      </c>
      <c r="G28" s="3" t="s">
        <v>12</v>
      </c>
      <c r="H28" s="2" t="e">
        <f t="shared" si="9"/>
        <v>#VALUE!</v>
      </c>
      <c r="I28" s="7">
        <f>11.6624-11.4829</f>
        <v>0.1794999999999991</v>
      </c>
      <c r="J28" s="7">
        <f>11.5276-11.4829</f>
        <v>4.4699999999998852E-2</v>
      </c>
      <c r="K28" s="9">
        <f t="shared" si="10"/>
        <v>24.902506963787786</v>
      </c>
      <c r="L28" s="34">
        <f t="shared" ref="L28" si="11">AVERAGE(K28:K30)</f>
        <v>22.699352700814774</v>
      </c>
    </row>
    <row r="29" spans="1:15" x14ac:dyDescent="0.35">
      <c r="A29" s="42"/>
      <c r="B29" s="3" t="s">
        <v>48</v>
      </c>
      <c r="C29" s="3" t="s">
        <v>12</v>
      </c>
      <c r="D29" s="3" t="s">
        <v>12</v>
      </c>
      <c r="E29" s="3" t="s">
        <v>12</v>
      </c>
      <c r="F29" s="3" t="s">
        <v>12</v>
      </c>
      <c r="G29" s="3" t="s">
        <v>12</v>
      </c>
      <c r="H29" s="2" t="e">
        <f t="shared" si="9"/>
        <v>#VALUE!</v>
      </c>
      <c r="I29" s="7">
        <f>11.6449-11.476</f>
        <v>0.16889999999999894</v>
      </c>
      <c r="J29" s="7">
        <f>11.5328-11.476</f>
        <v>5.6799999999999073E-2</v>
      </c>
      <c r="K29" s="9">
        <f t="shared" si="10"/>
        <v>33.629366489046433</v>
      </c>
      <c r="L29" s="41"/>
    </row>
    <row r="30" spans="1:15" x14ac:dyDescent="0.35">
      <c r="A30" s="37"/>
      <c r="B30" s="3" t="s">
        <v>49</v>
      </c>
      <c r="C30" s="3" t="s">
        <v>12</v>
      </c>
      <c r="D30" s="3" t="s">
        <v>12</v>
      </c>
      <c r="E30" s="3" t="s">
        <v>12</v>
      </c>
      <c r="F30" s="3" t="s">
        <v>12</v>
      </c>
      <c r="G30" s="3" t="s">
        <v>12</v>
      </c>
      <c r="H30" s="2" t="e">
        <f t="shared" si="9"/>
        <v>#VALUE!</v>
      </c>
      <c r="I30" s="7">
        <f>11.6575-11.4777</f>
        <v>0.17980000000000018</v>
      </c>
      <c r="J30" s="7">
        <f>11.4949-11.4777</f>
        <v>1.7199999999998994E-2</v>
      </c>
      <c r="K30" s="9">
        <f t="shared" si="10"/>
        <v>9.5661846496101095</v>
      </c>
      <c r="L30" s="35"/>
    </row>
    <row r="31" spans="1:15" x14ac:dyDescent="0.35">
      <c r="A31" s="36">
        <v>20</v>
      </c>
      <c r="B31" s="3" t="s">
        <v>50</v>
      </c>
      <c r="C31" s="3" t="s">
        <v>12</v>
      </c>
      <c r="D31" s="3" t="s">
        <v>12</v>
      </c>
      <c r="E31" s="3" t="s">
        <v>12</v>
      </c>
      <c r="F31" s="3" t="s">
        <v>12</v>
      </c>
      <c r="G31" s="3" t="s">
        <v>12</v>
      </c>
      <c r="H31" s="2" t="e">
        <f t="shared" si="9"/>
        <v>#VALUE!</v>
      </c>
      <c r="I31" s="7">
        <f>11.6573-11.4816</f>
        <v>0.17569999999999908</v>
      </c>
      <c r="J31" s="7">
        <f>11.4858-11.4816</f>
        <v>4.1999999999990933E-3</v>
      </c>
      <c r="K31" s="9">
        <f t="shared" si="10"/>
        <v>2.3904382470114487</v>
      </c>
      <c r="L31" s="34">
        <f t="shared" ref="L31" si="12">AVERAGE(K31:K33)</f>
        <v>6.496859983327151</v>
      </c>
    </row>
    <row r="32" spans="1:15" x14ac:dyDescent="0.35">
      <c r="A32" s="42"/>
      <c r="B32" s="3" t="s">
        <v>51</v>
      </c>
      <c r="C32" s="3" t="s">
        <v>12</v>
      </c>
      <c r="D32" s="3" t="s">
        <v>12</v>
      </c>
      <c r="E32" s="3" t="s">
        <v>12</v>
      </c>
      <c r="F32" s="3" t="s">
        <v>12</v>
      </c>
      <c r="G32" s="3" t="s">
        <v>12</v>
      </c>
      <c r="H32" s="2" t="e">
        <f t="shared" si="9"/>
        <v>#VALUE!</v>
      </c>
      <c r="I32" s="7">
        <f>11.6605-11.4864</f>
        <v>0.17410000000000103</v>
      </c>
      <c r="J32" s="7">
        <f>11.5037-11.4864</f>
        <v>1.7300000000000537E-2</v>
      </c>
      <c r="K32" s="9">
        <f t="shared" si="10"/>
        <v>9.936817920735459</v>
      </c>
      <c r="L32" s="41"/>
    </row>
    <row r="33" spans="1:15" x14ac:dyDescent="0.35">
      <c r="A33" s="37"/>
      <c r="B33" s="3" t="s">
        <v>52</v>
      </c>
      <c r="C33" s="3" t="s">
        <v>12</v>
      </c>
      <c r="D33" s="3" t="s">
        <v>12</v>
      </c>
      <c r="E33" s="3" t="s">
        <v>12</v>
      </c>
      <c r="F33" s="3" t="s">
        <v>12</v>
      </c>
      <c r="G33" s="3" t="s">
        <v>12</v>
      </c>
      <c r="H33" s="2" t="e">
        <f t="shared" si="9"/>
        <v>#VALUE!</v>
      </c>
      <c r="I33" s="7">
        <f>11.6661-11.4916</f>
        <v>0.1745000000000001</v>
      </c>
      <c r="J33" s="7">
        <f>11.5041-11.4916</f>
        <v>1.2499999999999289E-2</v>
      </c>
      <c r="K33" s="9">
        <f t="shared" si="10"/>
        <v>7.1633237822345457</v>
      </c>
      <c r="L33" s="35"/>
    </row>
    <row r="34" spans="1:15" x14ac:dyDescent="0.35">
      <c r="A34" s="46">
        <v>136</v>
      </c>
      <c r="B34" s="5" t="s">
        <v>53</v>
      </c>
      <c r="C34" s="10"/>
      <c r="D34" s="5">
        <v>0</v>
      </c>
      <c r="E34" s="10"/>
      <c r="F34" s="10"/>
      <c r="G34" s="10"/>
      <c r="H34" s="10" t="e">
        <f t="shared" si="9"/>
        <v>#VALUE!</v>
      </c>
      <c r="I34" s="11">
        <v>0.14829999999999999</v>
      </c>
      <c r="J34" s="11">
        <v>2.3E-3</v>
      </c>
      <c r="K34" s="12">
        <f t="shared" si="10"/>
        <v>1.5509103169251519</v>
      </c>
      <c r="L34" s="48">
        <f t="shared" ref="L34" si="13">AVERAGE(K34:K36)</f>
        <v>1.5509103169251519</v>
      </c>
    </row>
    <row r="35" spans="1:15" x14ac:dyDescent="0.35">
      <c r="A35" s="55"/>
      <c r="B35" s="5" t="s">
        <v>54</v>
      </c>
      <c r="C35" s="10"/>
      <c r="D35" s="5">
        <v>1</v>
      </c>
      <c r="E35" s="10"/>
      <c r="F35" s="10"/>
      <c r="G35" s="10"/>
      <c r="H35" s="10" t="e">
        <f t="shared" si="9"/>
        <v>#VALUE!</v>
      </c>
      <c r="I35" s="11">
        <v>0.14829999999999999</v>
      </c>
      <c r="J35" s="11">
        <v>2.3E-3</v>
      </c>
      <c r="K35" s="12">
        <f t="shared" si="10"/>
        <v>1.5509103169251519</v>
      </c>
      <c r="L35" s="56"/>
    </row>
    <row r="36" spans="1:15" ht="18" customHeight="1" x14ac:dyDescent="0.35">
      <c r="A36" s="47"/>
      <c r="B36" s="5" t="s">
        <v>55</v>
      </c>
      <c r="C36" s="10"/>
      <c r="D36" s="5">
        <v>2</v>
      </c>
      <c r="E36" s="10"/>
      <c r="F36" s="10"/>
      <c r="G36" s="10"/>
      <c r="H36" s="10" t="e">
        <f t="shared" si="9"/>
        <v>#VALUE!</v>
      </c>
      <c r="I36" s="11">
        <v>0.14829999999999999</v>
      </c>
      <c r="J36" s="11">
        <v>2.3E-3</v>
      </c>
      <c r="K36" s="12">
        <f t="shared" si="10"/>
        <v>1.5509103169251519</v>
      </c>
      <c r="L36" s="49"/>
    </row>
    <row r="37" spans="1:15" x14ac:dyDescent="0.35">
      <c r="A37" s="38" t="s">
        <v>15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40"/>
    </row>
    <row r="38" spans="1:15" x14ac:dyDescent="0.35">
      <c r="A38" s="2">
        <v>0</v>
      </c>
      <c r="B38" s="8" t="s">
        <v>6</v>
      </c>
      <c r="C38" s="3" t="s">
        <v>12</v>
      </c>
      <c r="D38" s="3" t="s">
        <v>12</v>
      </c>
      <c r="E38" s="3" t="s">
        <v>12</v>
      </c>
      <c r="F38" s="3" t="s">
        <v>12</v>
      </c>
      <c r="G38" s="3" t="s">
        <v>12</v>
      </c>
      <c r="H38" s="2" t="e">
        <f>D38/$E$7*100</f>
        <v>#VALUE!</v>
      </c>
      <c r="I38" s="7"/>
      <c r="J38" s="7"/>
      <c r="K38" s="9">
        <v>100</v>
      </c>
      <c r="L38" s="4">
        <v>100</v>
      </c>
    </row>
    <row r="39" spans="1:15" x14ac:dyDescent="0.35">
      <c r="A39" s="36">
        <v>6</v>
      </c>
      <c r="B39" s="3" t="s">
        <v>26</v>
      </c>
      <c r="C39" s="3" t="s">
        <v>12</v>
      </c>
      <c r="D39" s="3" t="s">
        <v>12</v>
      </c>
      <c r="E39" s="3" t="s">
        <v>12</v>
      </c>
      <c r="F39" s="3" t="s">
        <v>12</v>
      </c>
      <c r="G39" s="3" t="s">
        <v>12</v>
      </c>
      <c r="H39" s="2" t="e">
        <f t="shared" ref="H39:H40" si="14">D39/$E$7*100</f>
        <v>#VALUE!</v>
      </c>
      <c r="I39" s="7">
        <f>11.586-11.4474</f>
        <v>0.13860000000000028</v>
      </c>
      <c r="J39" s="7">
        <f>11.5859-11.4474</f>
        <v>0.13850000000000051</v>
      </c>
      <c r="K39" s="9">
        <f t="shared" ref="K39:K40" si="15">J39/I39*100</f>
        <v>99.927849927850104</v>
      </c>
      <c r="L39" s="34">
        <f>AVERAGE(K39:K40)</f>
        <v>99.995650852250407</v>
      </c>
      <c r="M39">
        <f>A38</f>
        <v>0</v>
      </c>
      <c r="N39">
        <v>100</v>
      </c>
      <c r="O39">
        <v>0</v>
      </c>
    </row>
    <row r="40" spans="1:15" x14ac:dyDescent="0.35">
      <c r="A40" s="37"/>
      <c r="B40" s="3" t="s">
        <v>27</v>
      </c>
      <c r="C40" s="3" t="s">
        <v>12</v>
      </c>
      <c r="D40" s="3" t="s">
        <v>12</v>
      </c>
      <c r="E40" s="3" t="s">
        <v>12</v>
      </c>
      <c r="F40" s="3" t="s">
        <v>12</v>
      </c>
      <c r="G40" s="3" t="s">
        <v>12</v>
      </c>
      <c r="H40" s="2" t="e">
        <f t="shared" si="14"/>
        <v>#VALUE!</v>
      </c>
      <c r="I40" s="7">
        <f>11.6116-11.454</f>
        <v>0.15759999999999863</v>
      </c>
      <c r="J40" s="7">
        <f>11.6117-11.454</f>
        <v>0.15770000000000017</v>
      </c>
      <c r="K40" s="9">
        <f t="shared" si="15"/>
        <v>100.06345177665072</v>
      </c>
      <c r="L40" s="35"/>
      <c r="M40">
        <f t="shared" ref="M40" si="16">A39</f>
        <v>6</v>
      </c>
      <c r="N40">
        <v>100</v>
      </c>
      <c r="O40">
        <f>_xlfn.STDEV.P(K39:K40)</f>
        <v>6.780092440030927E-2</v>
      </c>
    </row>
    <row r="41" spans="1:15" x14ac:dyDescent="0.35">
      <c r="A41" s="36">
        <v>10</v>
      </c>
      <c r="B41" s="6" t="s">
        <v>28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12</v>
      </c>
      <c r="H41" s="13" t="e">
        <f>D41/$E$7*100</f>
        <v>#VALUE!</v>
      </c>
      <c r="I41" s="14">
        <f>11.5904-11.447</f>
        <v>0.14340000000000153</v>
      </c>
      <c r="J41" s="14">
        <f>11.5894-11.447</f>
        <v>0.1424000000000003</v>
      </c>
      <c r="K41" s="15">
        <f>J41/I41*100</f>
        <v>99.302649930264153</v>
      </c>
      <c r="L41" s="34">
        <f>AVERAGE(K41:K42)</f>
        <v>99.311881652165539</v>
      </c>
      <c r="M41">
        <v>10</v>
      </c>
      <c r="N41">
        <v>99.31</v>
      </c>
      <c r="O41">
        <f>_xlfn.STDEV.P(K41:K42)</f>
        <v>9.2317219013793306E-3</v>
      </c>
    </row>
    <row r="42" spans="1:15" x14ac:dyDescent="0.35">
      <c r="A42" s="37"/>
      <c r="B42" s="6" t="s">
        <v>29</v>
      </c>
      <c r="C42" s="6" t="s">
        <v>12</v>
      </c>
      <c r="D42" s="6" t="s">
        <v>12</v>
      </c>
      <c r="E42" s="6" t="s">
        <v>12</v>
      </c>
      <c r="F42" s="6" t="s">
        <v>12</v>
      </c>
      <c r="G42" s="6" t="s">
        <v>12</v>
      </c>
      <c r="H42" s="13" t="e">
        <f t="shared" ref="H42:H48" si="17">D42/$E$7*100</f>
        <v>#VALUE!</v>
      </c>
      <c r="I42" s="14">
        <f>11.6204-11.4731</f>
        <v>0.14729999999999954</v>
      </c>
      <c r="J42" s="14">
        <f>11.6194-11.4731</f>
        <v>0.1463000000000001</v>
      </c>
      <c r="K42" s="15">
        <f>J42/I42*100</f>
        <v>99.321113374066911</v>
      </c>
      <c r="L42" s="35"/>
      <c r="M42">
        <v>15</v>
      </c>
      <c r="N42">
        <v>96.83</v>
      </c>
      <c r="O42">
        <f>_xlfn.STDEV.P(K43:K44)</f>
        <v>1.6857298474946845</v>
      </c>
    </row>
    <row r="43" spans="1:15" x14ac:dyDescent="0.35">
      <c r="A43" s="36">
        <v>15</v>
      </c>
      <c r="B43" s="3" t="s">
        <v>30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2" t="e">
        <f t="shared" si="17"/>
        <v>#VALUE!</v>
      </c>
      <c r="I43" s="7">
        <f>11.6395-11.491</f>
        <v>0.1485000000000003</v>
      </c>
      <c r="J43" s="7">
        <f>11.6373-11.491</f>
        <v>0.1463000000000001</v>
      </c>
      <c r="K43" s="9">
        <f t="shared" ref="K43:K48" si="18">J43/I43*100</f>
        <v>98.518518518518377</v>
      </c>
      <c r="L43" s="34">
        <f>AVERAGE(K43:K44)</f>
        <v>96.832788671023692</v>
      </c>
      <c r="M43">
        <v>20</v>
      </c>
      <c r="N43">
        <v>59.56</v>
      </c>
      <c r="O43">
        <f>_xlfn.STDEV.P(K45:K46)</f>
        <v>0.45441291556873509</v>
      </c>
    </row>
    <row r="44" spans="1:15" x14ac:dyDescent="0.35">
      <c r="A44" s="37"/>
      <c r="B44" s="3" t="s">
        <v>21</v>
      </c>
      <c r="C44" s="3" t="s">
        <v>12</v>
      </c>
      <c r="D44" s="3" t="s">
        <v>12</v>
      </c>
      <c r="E44" s="3" t="s">
        <v>12</v>
      </c>
      <c r="F44" s="3" t="s">
        <v>12</v>
      </c>
      <c r="G44" s="3" t="s">
        <v>12</v>
      </c>
      <c r="H44" s="2" t="e">
        <f t="shared" si="17"/>
        <v>#VALUE!</v>
      </c>
      <c r="I44" s="7">
        <f>11.5844-11.4484</f>
        <v>0.13600000000000101</v>
      </c>
      <c r="J44" s="7">
        <f>11.5778-11.4484</f>
        <v>0.1294000000000004</v>
      </c>
      <c r="K44" s="9">
        <f t="shared" si="18"/>
        <v>95.147058823529008</v>
      </c>
      <c r="L44" s="35"/>
    </row>
    <row r="45" spans="1:15" x14ac:dyDescent="0.35">
      <c r="A45" s="36">
        <v>20</v>
      </c>
      <c r="B45" s="3" t="s">
        <v>22</v>
      </c>
      <c r="C45" s="3" t="s">
        <v>12</v>
      </c>
      <c r="D45" s="3" t="s">
        <v>12</v>
      </c>
      <c r="E45" s="3" t="s">
        <v>12</v>
      </c>
      <c r="F45" s="3" t="s">
        <v>12</v>
      </c>
      <c r="G45" s="3" t="s">
        <v>12</v>
      </c>
      <c r="H45" s="2" t="e">
        <f t="shared" si="17"/>
        <v>#VALUE!</v>
      </c>
      <c r="I45" s="7">
        <f>11.6131-11.4522</f>
        <v>0.16089999999999982</v>
      </c>
      <c r="J45" s="7">
        <f>11.5473-11.4522</f>
        <v>9.5100000000000406E-2</v>
      </c>
      <c r="K45" s="9">
        <f t="shared" si="18"/>
        <v>59.105034182722505</v>
      </c>
      <c r="L45" s="34">
        <f>AVERAGE(K45:K46)</f>
        <v>59.559447098291244</v>
      </c>
    </row>
    <row r="46" spans="1:15" x14ac:dyDescent="0.35">
      <c r="A46" s="37"/>
      <c r="B46" s="3" t="s">
        <v>23</v>
      </c>
      <c r="C46" s="3" t="s">
        <v>12</v>
      </c>
      <c r="D46" s="3" t="s">
        <v>12</v>
      </c>
      <c r="E46" s="3" t="s">
        <v>12</v>
      </c>
      <c r="F46" s="3" t="s">
        <v>12</v>
      </c>
      <c r="G46" s="3" t="s">
        <v>12</v>
      </c>
      <c r="H46" s="2" t="e">
        <f t="shared" si="17"/>
        <v>#VALUE!</v>
      </c>
      <c r="I46" s="7">
        <f>11.6262-11.4819</f>
        <v>0.14430000000000121</v>
      </c>
      <c r="J46" s="7">
        <f>11.5685-11.4819</f>
        <v>8.6600000000000676E-2</v>
      </c>
      <c r="K46" s="9">
        <f t="shared" si="18"/>
        <v>60.013860013859976</v>
      </c>
      <c r="L46" s="35"/>
    </row>
    <row r="47" spans="1:15" x14ac:dyDescent="0.35">
      <c r="A47" s="46">
        <v>136</v>
      </c>
      <c r="B47" s="5" t="s">
        <v>24</v>
      </c>
      <c r="C47" s="10"/>
      <c r="D47" s="5">
        <v>0</v>
      </c>
      <c r="E47" s="10"/>
      <c r="F47" s="10"/>
      <c r="G47" s="10"/>
      <c r="H47" s="10" t="e">
        <f t="shared" si="17"/>
        <v>#VALUE!</v>
      </c>
      <c r="I47" s="11">
        <v>0.14829999999999999</v>
      </c>
      <c r="J47" s="11"/>
      <c r="K47" s="12">
        <f t="shared" si="18"/>
        <v>0</v>
      </c>
      <c r="L47" s="48">
        <f>AVERAGE(K47:K48)</f>
        <v>0.77545515846257596</v>
      </c>
    </row>
    <row r="48" spans="1:15" x14ac:dyDescent="0.35">
      <c r="A48" s="47"/>
      <c r="B48" s="16" t="s">
        <v>25</v>
      </c>
      <c r="C48" s="17"/>
      <c r="D48" s="16">
        <v>1</v>
      </c>
      <c r="E48" s="17"/>
      <c r="F48" s="17"/>
      <c r="G48" s="17"/>
      <c r="H48" s="17" t="e">
        <f t="shared" si="17"/>
        <v>#VALUE!</v>
      </c>
      <c r="I48" s="18">
        <v>0.14829999999999999</v>
      </c>
      <c r="J48" s="18">
        <v>2.3E-3</v>
      </c>
      <c r="K48" s="19">
        <f t="shared" si="18"/>
        <v>1.5509103169251519</v>
      </c>
      <c r="L48" s="49"/>
    </row>
    <row r="49" spans="1:12" s="20" customFormat="1" x14ac:dyDescent="0.3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2" s="20" customFormat="1" x14ac:dyDescent="0.35">
      <c r="A50" s="21"/>
      <c r="B50" s="22"/>
      <c r="C50" s="23"/>
      <c r="D50" s="23"/>
      <c r="E50" s="23"/>
      <c r="F50" s="23"/>
      <c r="G50" s="23"/>
      <c r="H50" s="21"/>
      <c r="I50" s="24"/>
      <c r="J50" s="24"/>
      <c r="K50" s="25"/>
      <c r="L50" s="26"/>
    </row>
    <row r="51" spans="1:12" s="20" customFormat="1" x14ac:dyDescent="0.35">
      <c r="A51" s="43"/>
      <c r="B51" s="23"/>
      <c r="C51" s="23"/>
      <c r="D51" s="23"/>
      <c r="E51" s="23"/>
      <c r="F51" s="23"/>
      <c r="G51" s="23"/>
      <c r="H51" s="21"/>
      <c r="I51" s="24"/>
      <c r="J51" s="24"/>
      <c r="K51" s="25"/>
      <c r="L51" s="44"/>
    </row>
    <row r="52" spans="1:12" s="20" customFormat="1" x14ac:dyDescent="0.35">
      <c r="A52" s="43"/>
      <c r="B52" s="23"/>
      <c r="C52" s="23"/>
      <c r="D52" s="23"/>
      <c r="E52" s="23"/>
      <c r="F52" s="23"/>
      <c r="G52" s="23"/>
      <c r="H52" s="21"/>
      <c r="I52" s="24"/>
      <c r="J52" s="24"/>
      <c r="K52" s="25"/>
      <c r="L52" s="44"/>
    </row>
    <row r="53" spans="1:12" s="20" customFormat="1" x14ac:dyDescent="0.35">
      <c r="A53" s="43"/>
      <c r="B53" s="23"/>
      <c r="C53" s="23"/>
      <c r="D53" s="23"/>
      <c r="E53" s="23"/>
      <c r="F53" s="23"/>
      <c r="G53" s="23"/>
      <c r="H53" s="21"/>
      <c r="I53" s="24"/>
      <c r="J53" s="24"/>
      <c r="K53" s="25"/>
      <c r="L53" s="44"/>
    </row>
    <row r="54" spans="1:12" s="20" customFormat="1" x14ac:dyDescent="0.35">
      <c r="A54" s="43"/>
      <c r="B54" s="23"/>
      <c r="C54" s="23"/>
      <c r="D54" s="23"/>
      <c r="E54" s="23"/>
      <c r="F54" s="23"/>
      <c r="G54" s="23"/>
      <c r="H54" s="21"/>
      <c r="I54" s="24"/>
      <c r="J54" s="24"/>
      <c r="K54" s="25"/>
      <c r="L54" s="44"/>
    </row>
    <row r="55" spans="1:12" s="20" customFormat="1" x14ac:dyDescent="0.35">
      <c r="A55" s="43"/>
      <c r="B55" s="23"/>
      <c r="C55" s="23"/>
      <c r="D55" s="23"/>
      <c r="E55" s="23"/>
      <c r="F55" s="23"/>
      <c r="G55" s="23"/>
      <c r="H55" s="21"/>
      <c r="I55" s="24"/>
      <c r="J55" s="24"/>
      <c r="K55" s="25"/>
      <c r="L55" s="44"/>
    </row>
    <row r="56" spans="1:12" s="20" customFormat="1" x14ac:dyDescent="0.35">
      <c r="A56" s="43"/>
      <c r="B56" s="23"/>
      <c r="C56" s="23"/>
      <c r="D56" s="23"/>
      <c r="E56" s="23"/>
      <c r="F56" s="23"/>
      <c r="G56" s="23"/>
      <c r="H56" s="21"/>
      <c r="I56" s="24"/>
      <c r="J56" s="24"/>
      <c r="K56" s="25"/>
      <c r="L56" s="45"/>
    </row>
    <row r="57" spans="1:12" s="20" customFormat="1" x14ac:dyDescent="0.35">
      <c r="A57" s="43"/>
      <c r="B57" s="23"/>
      <c r="C57" s="23"/>
      <c r="D57" s="23"/>
      <c r="E57" s="23"/>
      <c r="F57" s="23"/>
      <c r="G57" s="23"/>
      <c r="H57" s="21"/>
      <c r="I57" s="24"/>
      <c r="J57" s="24"/>
      <c r="K57" s="25"/>
      <c r="L57" s="44"/>
    </row>
    <row r="58" spans="1:12" s="20" customFormat="1" x14ac:dyDescent="0.35">
      <c r="A58" s="43"/>
      <c r="B58" s="23"/>
      <c r="C58" s="23"/>
      <c r="D58" s="23"/>
      <c r="E58" s="23"/>
      <c r="F58" s="23"/>
      <c r="G58" s="23"/>
      <c r="H58" s="21"/>
      <c r="I58" s="24"/>
      <c r="J58" s="24"/>
      <c r="K58" s="25"/>
      <c r="L58" s="45"/>
    </row>
    <row r="59" spans="1:12" s="20" customFormat="1" x14ac:dyDescent="0.35">
      <c r="A59" s="43"/>
      <c r="B59" s="23"/>
      <c r="C59" s="21"/>
      <c r="D59" s="23"/>
      <c r="E59" s="21"/>
      <c r="F59" s="21"/>
      <c r="G59" s="21"/>
      <c r="H59" s="21"/>
      <c r="I59" s="24"/>
      <c r="J59" s="24"/>
      <c r="K59" s="25"/>
      <c r="L59" s="44"/>
    </row>
    <row r="60" spans="1:12" s="20" customFormat="1" x14ac:dyDescent="0.35">
      <c r="A60" s="43"/>
      <c r="B60" s="23"/>
      <c r="C60" s="21"/>
      <c r="D60" s="23"/>
      <c r="E60" s="21"/>
      <c r="F60" s="21"/>
      <c r="G60" s="21"/>
      <c r="H60" s="21"/>
      <c r="I60" s="24"/>
      <c r="J60" s="24"/>
      <c r="K60" s="25"/>
      <c r="L60" s="45"/>
    </row>
    <row r="61" spans="1:12" s="20" customFormat="1" x14ac:dyDescent="0.3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1:12" s="20" customFormat="1" x14ac:dyDescent="0.3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1:12" s="20" customFormat="1" x14ac:dyDescent="0.3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</row>
  </sheetData>
  <mergeCells count="55">
    <mergeCell ref="A31:A33"/>
    <mergeCell ref="L31:L33"/>
    <mergeCell ref="A34:A36"/>
    <mergeCell ref="L34:L36"/>
    <mergeCell ref="A20:L20"/>
    <mergeCell ref="A22:A24"/>
    <mergeCell ref="L22:L24"/>
    <mergeCell ref="A28:A30"/>
    <mergeCell ref="L28:L30"/>
    <mergeCell ref="A17:A19"/>
    <mergeCell ref="L17:L19"/>
    <mergeCell ref="A3:L3"/>
    <mergeCell ref="L5:L7"/>
    <mergeCell ref="A8:A10"/>
    <mergeCell ref="L8:L10"/>
    <mergeCell ref="A11:A13"/>
    <mergeCell ref="L11:L13"/>
    <mergeCell ref="A14:A16"/>
    <mergeCell ref="L14:L16"/>
    <mergeCell ref="A5:A7"/>
    <mergeCell ref="F1:F2"/>
    <mergeCell ref="A1:A2"/>
    <mergeCell ref="B1:B2"/>
    <mergeCell ref="C1:C2"/>
    <mergeCell ref="D1:D2"/>
    <mergeCell ref="E1:E2"/>
    <mergeCell ref="G1:G2"/>
    <mergeCell ref="H1:H2"/>
    <mergeCell ref="I1:I2"/>
    <mergeCell ref="J1:J2"/>
    <mergeCell ref="K1:K2"/>
    <mergeCell ref="A57:A58"/>
    <mergeCell ref="L57:L58"/>
    <mergeCell ref="A59:A60"/>
    <mergeCell ref="L59:L60"/>
    <mergeCell ref="A49:L49"/>
    <mergeCell ref="A51:A52"/>
    <mergeCell ref="L51:L52"/>
    <mergeCell ref="A53:A54"/>
    <mergeCell ref="L53:L54"/>
    <mergeCell ref="A55:A56"/>
    <mergeCell ref="L55:L56"/>
    <mergeCell ref="A43:A44"/>
    <mergeCell ref="L43:L44"/>
    <mergeCell ref="A45:A46"/>
    <mergeCell ref="L45:L46"/>
    <mergeCell ref="A47:A48"/>
    <mergeCell ref="L47:L48"/>
    <mergeCell ref="A25:A27"/>
    <mergeCell ref="L25:L27"/>
    <mergeCell ref="L41:L42"/>
    <mergeCell ref="A41:A42"/>
    <mergeCell ref="L39:L40"/>
    <mergeCell ref="A39:A40"/>
    <mergeCell ref="A37:L3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Manker Lorenz Perry</cp:lastModifiedBy>
  <cp:lastPrinted>2021-09-03T09:15:31Z</cp:lastPrinted>
  <dcterms:created xsi:type="dcterms:W3CDTF">2020-05-13T10:25:18Z</dcterms:created>
  <dcterms:modified xsi:type="dcterms:W3CDTF">2022-04-25T09:58:01Z</dcterms:modified>
</cp:coreProperties>
</file>